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0515" windowHeight="4695"/>
  </bookViews>
  <sheets>
    <sheet name="Estimacion sistema control" sheetId="1" r:id="rId1"/>
    <sheet name="Hoja2" sheetId="2" r:id="rId2"/>
  </sheets>
  <calcPr calcId="125725"/>
</workbook>
</file>

<file path=xl/calcChain.xml><?xml version="1.0" encoding="utf-8"?>
<calcChain xmlns="http://schemas.openxmlformats.org/spreadsheetml/2006/main">
  <c r="C14" i="1"/>
  <c r="F14" s="1"/>
  <c r="F6"/>
  <c r="F7"/>
  <c r="F8"/>
  <c r="F9"/>
  <c r="F10"/>
  <c r="F11"/>
  <c r="F12"/>
  <c r="F13"/>
  <c r="F5"/>
  <c r="I5" s="1"/>
  <c r="E6"/>
  <c r="E7"/>
  <c r="E8"/>
  <c r="E9"/>
  <c r="E10"/>
  <c r="E11"/>
  <c r="E12"/>
  <c r="E13"/>
  <c r="E14"/>
  <c r="E5"/>
  <c r="J6"/>
  <c r="J7"/>
  <c r="J8"/>
  <c r="J9"/>
  <c r="J10"/>
  <c r="J11"/>
  <c r="J12"/>
  <c r="J13"/>
  <c r="J5"/>
  <c r="I6"/>
  <c r="I7"/>
  <c r="I8"/>
  <c r="I9"/>
  <c r="I10"/>
  <c r="I11"/>
  <c r="I12"/>
  <c r="I13"/>
  <c r="C10"/>
  <c r="C6"/>
  <c r="C8"/>
  <c r="C7"/>
  <c r="C9"/>
  <c r="C5"/>
  <c r="C13"/>
  <c r="C12"/>
  <c r="C11"/>
  <c r="J14" l="1"/>
  <c r="I14"/>
  <c r="H6"/>
  <c r="H7"/>
  <c r="H8"/>
  <c r="H9"/>
  <c r="H10"/>
  <c r="H11"/>
  <c r="H12"/>
  <c r="H13"/>
  <c r="H14"/>
  <c r="H5"/>
  <c r="G6"/>
  <c r="G7"/>
  <c r="G8"/>
  <c r="G9"/>
  <c r="G10"/>
  <c r="G11"/>
  <c r="G12"/>
  <c r="G13"/>
  <c r="G14"/>
  <c r="G5"/>
  <c r="D5"/>
  <c r="D6" s="1"/>
  <c r="D7" s="1"/>
  <c r="D8" s="1"/>
  <c r="D9" s="1"/>
  <c r="D10" s="1"/>
  <c r="D11" s="1"/>
  <c r="D12" s="1"/>
  <c r="D13" s="1"/>
  <c r="D14" s="1"/>
  <c r="C17"/>
  <c r="C15"/>
  <c r="B15"/>
  <c r="B17"/>
  <c r="H17" l="1"/>
  <c r="E15"/>
  <c r="H15"/>
  <c r="G17"/>
  <c r="G15"/>
  <c r="F15"/>
  <c r="J15"/>
  <c r="F17"/>
  <c r="J17" l="1"/>
  <c r="I15"/>
  <c r="I17"/>
</calcChain>
</file>

<file path=xl/sharedStrings.xml><?xml version="1.0" encoding="utf-8"?>
<sst xmlns="http://schemas.openxmlformats.org/spreadsheetml/2006/main" count="51" uniqueCount="42">
  <si>
    <t>Caudal</t>
  </si>
  <si>
    <t xml:space="preserve">Consumo </t>
  </si>
  <si>
    <t>Activa</t>
  </si>
  <si>
    <t>Acumulado</t>
  </si>
  <si>
    <t>Ratio</t>
  </si>
  <si>
    <t xml:space="preserve"> EDAR</t>
  </si>
  <si>
    <t>Coste</t>
  </si>
  <si>
    <t>Ahorro</t>
  </si>
  <si>
    <t>Energético</t>
  </si>
  <si>
    <t xml:space="preserve"> Energético</t>
  </si>
  <si>
    <t>Económico</t>
  </si>
  <si>
    <t>10% (KWh)</t>
  </si>
  <si>
    <t>7,5% (KWh)</t>
  </si>
  <si>
    <t>(€)</t>
  </si>
  <si>
    <t>(KWh)</t>
  </si>
  <si>
    <t>(KWh/m3)</t>
  </si>
  <si>
    <t>(m3/mes)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</si>
  <si>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</si>
  <si>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</si>
  <si>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</si>
  <si>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</si>
  <si>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</si>
  <si>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</si>
  <si>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</si>
  <si>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</si>
  <si>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</si>
  <si>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</si>
  <si>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Media</t>
  </si>
  <si>
    <t>Mensual</t>
  </si>
  <si>
    <t>Total 10</t>
  </si>
  <si>
    <t>meses</t>
  </si>
  <si>
    <t>*</t>
  </si>
  <si>
    <t>15% (€)</t>
  </si>
  <si>
    <t>12% (€)</t>
  </si>
  <si>
    <t>Caudal del proyecto (m3/d)</t>
  </si>
  <si>
    <t>Potencia instalada (kw)</t>
  </si>
  <si>
    <t>Cordenadas UTM</t>
  </si>
  <si>
    <t>Caudal (m3/dia)</t>
  </si>
  <si>
    <t>Población servida (he)</t>
  </si>
  <si>
    <t>Rendimiento (%)</t>
  </si>
  <si>
    <t xml:space="preserve">X: 713391 Y:4232969 Z:68 </t>
  </si>
  <si>
    <t>SS:98 DBO5: 99 DQO: 94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</si>
</sst>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0" xfId="0" applyNumberFormat="1" applyFont="1" applyFill="1" applyBorder="1" applyAlignment="1">
      <alignment horizontal="center"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0" borderId="2" xfId="0" applyNumberFormat="1" applyBorder="1"/>
    <xf numFmtId="164" fontId="0" fillId="0" borderId="0" xfId="0" applyNumberFormat="1" applyBorder="1"/>
    <xf numFmtId="4" fontId="0" fillId="0" borderId="2" xfId="0" applyNumberFormat="1" applyBorder="1"/>
    <xf numFmtId="4" fontId="0" fillId="0" borderId="0" xfId="0" applyNumberFormat="1" applyBorder="1"/>
    <xf numFmtId="4" fontId="0" fillId="0" borderId="0" xfId="0" applyNumberFormat="1"/>
    <xf numFmtId="4" fontId="0" fillId="0" borderId="7" xfId="0" applyNumberFormat="1" applyBorder="1"/>
    <xf numFmtId="164" fontId="0" fillId="0" borderId="1" xfId="0" applyNumberFormat="1" applyBorder="1"/>
    <xf numFmtId="164" fontId="0" fillId="0" borderId="4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0" fontId="2" fillId="0" borderId="0" xfId="0" applyFont="1"/>
    <xf numFmtId="3" fontId="0" fillId="0" borderId="12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2" borderId="11" xfId="0" applyFill="1" applyBorder="1"/>
    <xf numFmtId="0" fontId="0" fillId="2" borderId="13" xfId="0" applyFill="1" applyBorder="1"/>
    <xf numFmtId="0" fontId="0" fillId="2" borderId="15" xfId="0" applyFill="1" applyBorder="1"/>
    <xf numFmtId="164" fontId="0" fillId="0" borderId="7" xfId="0" applyNumberFormat="1" applyBorder="1"/>
    <xf numFmtId="164" fontId="0" fillId="0" borderId="2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164" fontId="0" fillId="0" borderId="3" xfId="0" applyNumberFormat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Caudal</c:v>
          </c:tx>
          <c:marker>
            <c:symbol val="none"/>
          </c:marker>
          <c:cat>
            <c:strRef>
              <c:f>'Estimacion sistema control'!$A$5:$A$14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'Estimacion sistema control'!$B$5:$B$14</c:f>
              <c:numCache>
                <c:formatCode>#,##0.0</c:formatCode>
                <c:ptCount val="10"/>
                <c:pt idx="0">
                  <c:v>206823.91304347824</c:v>
                </c:pt>
                <c:pt idx="1">
                  <c:v>179025</c:v>
                </c:pt>
                <c:pt idx="2">
                  <c:v>202423.40425531915</c:v>
                </c:pt>
                <c:pt idx="3">
                  <c:v>200152.17391304346</c:v>
                </c:pt>
                <c:pt idx="4">
                  <c:v>202423.40425531915</c:v>
                </c:pt>
                <c:pt idx="5">
                  <c:v>200152.17391304346</c:v>
                </c:pt>
                <c:pt idx="6">
                  <c:v>304846.25000000006</c:v>
                </c:pt>
                <c:pt idx="7">
                  <c:v>318100.4347826087</c:v>
                </c:pt>
                <c:pt idx="8">
                  <c:v>314680</c:v>
                </c:pt>
                <c:pt idx="9">
                  <c:v>216225</c:v>
                </c:pt>
              </c:numCache>
            </c:numRef>
          </c:val>
        </c:ser>
        <c:ser>
          <c:idx val="1"/>
          <c:order val="1"/>
          <c:tx>
            <c:v>Coste Energetico</c:v>
          </c:tx>
          <c:marker>
            <c:symbol val="none"/>
          </c:marker>
          <c:cat>
            <c:strRef>
              <c:f>'Estimacion sistema control'!$A$5:$A$14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'Estimacion sistema control'!$F$5:$F$14</c:f>
              <c:numCache>
                <c:formatCode>#,##0.0</c:formatCode>
                <c:ptCount val="10"/>
                <c:pt idx="0">
                  <c:v>16173.630000000001</c:v>
                </c:pt>
                <c:pt idx="1">
                  <c:v>14608.44</c:v>
                </c:pt>
                <c:pt idx="2">
                  <c:v>16173.630000000001</c:v>
                </c:pt>
                <c:pt idx="3">
                  <c:v>15651.900000000001</c:v>
                </c:pt>
                <c:pt idx="4">
                  <c:v>16173.630000000001</c:v>
                </c:pt>
                <c:pt idx="5">
                  <c:v>15651.900000000001</c:v>
                </c:pt>
                <c:pt idx="6">
                  <c:v>24875.454000000005</c:v>
                </c:pt>
                <c:pt idx="7">
                  <c:v>24875.454000000005</c:v>
                </c:pt>
                <c:pt idx="8">
                  <c:v>24073.02</c:v>
                </c:pt>
                <c:pt idx="9">
                  <c:v>16173.630000000001</c:v>
                </c:pt>
              </c:numCache>
            </c:numRef>
          </c:val>
        </c:ser>
        <c:ser>
          <c:idx val="2"/>
          <c:order val="2"/>
          <c:tx>
            <c:v>Consumo Activa</c:v>
          </c:tx>
          <c:marker>
            <c:symbol val="none"/>
          </c:marker>
          <c:cat>
            <c:strRef>
              <c:f>'Estimacion sistema control'!$A$5:$A$14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'Estimacion sistema control'!$C$5:$C$14</c:f>
              <c:numCache>
                <c:formatCode>#,##0.0</c:formatCode>
                <c:ptCount val="10"/>
                <c:pt idx="0">
                  <c:v>95139</c:v>
                </c:pt>
                <c:pt idx="1">
                  <c:v>85932</c:v>
                </c:pt>
                <c:pt idx="2">
                  <c:v>95139</c:v>
                </c:pt>
                <c:pt idx="3">
                  <c:v>92070</c:v>
                </c:pt>
                <c:pt idx="4">
                  <c:v>95139</c:v>
                </c:pt>
                <c:pt idx="5">
                  <c:v>92070</c:v>
                </c:pt>
                <c:pt idx="6">
                  <c:v>146326.20000000001</c:v>
                </c:pt>
                <c:pt idx="7">
                  <c:v>146326.20000000001</c:v>
                </c:pt>
                <c:pt idx="8">
                  <c:v>141606</c:v>
                </c:pt>
                <c:pt idx="9">
                  <c:v>95139</c:v>
                </c:pt>
              </c:numCache>
            </c:numRef>
          </c:val>
        </c:ser>
        <c:marker val="1"/>
        <c:axId val="153911296"/>
        <c:axId val="153912832"/>
      </c:lineChart>
      <c:catAx>
        <c:axId val="153911296"/>
        <c:scaling>
          <c:orientation val="minMax"/>
        </c:scaling>
        <c:axPos val="b"/>
        <c:tickLblPos val="nextTo"/>
        <c:crossAx val="153912832"/>
        <c:crosses val="autoZero"/>
        <c:auto val="1"/>
        <c:lblAlgn val="ctr"/>
        <c:lblOffset val="100"/>
      </c:catAx>
      <c:valAx>
        <c:axId val="153912832"/>
        <c:scaling>
          <c:orientation val="minMax"/>
          <c:max val="325000"/>
          <c:min val="1"/>
        </c:scaling>
        <c:axPos val="l"/>
        <c:majorGridlines/>
        <c:numFmt formatCode="#,##0.0" sourceLinked="1"/>
        <c:tickLblPos val="nextTo"/>
        <c:crossAx val="153911296"/>
        <c:crosses val="autoZero"/>
        <c:crossBetween val="between"/>
        <c:majorUnit val="25000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lineChart>
        <c:grouping val="standard"/>
        <c:ser>
          <c:idx val="0"/>
          <c:order val="0"/>
          <c:tx>
            <c:v>Coste Energético</c:v>
          </c:tx>
          <c:cat>
            <c:strRef>
              <c:f>'Estimacion sistema control'!$A$5:$A$14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'Estimacion sistema control'!$F$5:$F$14</c:f>
              <c:numCache>
                <c:formatCode>#,##0.0</c:formatCode>
                <c:ptCount val="10"/>
                <c:pt idx="0">
                  <c:v>16173.630000000001</c:v>
                </c:pt>
                <c:pt idx="1">
                  <c:v>14608.44</c:v>
                </c:pt>
                <c:pt idx="2">
                  <c:v>16173.630000000001</c:v>
                </c:pt>
                <c:pt idx="3">
                  <c:v>15651.900000000001</c:v>
                </c:pt>
                <c:pt idx="4">
                  <c:v>16173.630000000001</c:v>
                </c:pt>
                <c:pt idx="5">
                  <c:v>15651.900000000001</c:v>
                </c:pt>
                <c:pt idx="6">
                  <c:v>24875.454000000005</c:v>
                </c:pt>
                <c:pt idx="7">
                  <c:v>24875.454000000005</c:v>
                </c:pt>
                <c:pt idx="8">
                  <c:v>24073.02</c:v>
                </c:pt>
                <c:pt idx="9">
                  <c:v>16173.630000000001</c:v>
                </c:pt>
              </c:numCache>
            </c:numRef>
          </c:val>
        </c:ser>
        <c:ser>
          <c:idx val="1"/>
          <c:order val="1"/>
          <c:tx>
            <c:strRef>
              <c:f>'Estimacion sistema control'!$I$1:$I$3</c:f>
              <c:strCache>
                <c:ptCount val="1"/>
                <c:pt idx="0">
                  <c:v>Ahorro Económico 12% (€)</c:v>
                </c:pt>
              </c:strCache>
            </c:strRef>
          </c:tx>
          <c:cat>
            <c:strRef>
              <c:f>'Estimacion sistema control'!$A$5:$A$14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'Estimacion sistema control'!$I$5:$I$14</c:f>
              <c:numCache>
                <c:formatCode>#,##0.0</c:formatCode>
                <c:ptCount val="10"/>
                <c:pt idx="0">
                  <c:v>1940.8355999999999</c:v>
                </c:pt>
                <c:pt idx="1">
                  <c:v>1753.0128</c:v>
                </c:pt>
                <c:pt idx="2">
                  <c:v>1940.8355999999999</c:v>
                </c:pt>
                <c:pt idx="3">
                  <c:v>1878.2280000000001</c:v>
                </c:pt>
                <c:pt idx="4">
                  <c:v>1940.8355999999999</c:v>
                </c:pt>
                <c:pt idx="5">
                  <c:v>1878.2280000000001</c:v>
                </c:pt>
                <c:pt idx="6">
                  <c:v>2985.0544800000007</c:v>
                </c:pt>
                <c:pt idx="7">
                  <c:v>2985.0544800000007</c:v>
                </c:pt>
                <c:pt idx="8">
                  <c:v>2888.7624000000001</c:v>
                </c:pt>
                <c:pt idx="9">
                  <c:v>1940.8355999999999</c:v>
                </c:pt>
              </c:numCache>
            </c:numRef>
          </c:val>
        </c:ser>
        <c:ser>
          <c:idx val="2"/>
          <c:order val="2"/>
          <c:tx>
            <c:strRef>
              <c:f>'Estimacion sistema control'!$J$1:$J$3</c:f>
              <c:strCache>
                <c:ptCount val="1"/>
                <c:pt idx="0">
                  <c:v>Ahorro Económico 15% (€)</c:v>
                </c:pt>
              </c:strCache>
            </c:strRef>
          </c:tx>
          <c:cat>
            <c:strRef>
              <c:f>'Estimacion sistema control'!$A$5:$A$14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'Estimacion sistema control'!$J$5:$J$14</c:f>
              <c:numCache>
                <c:formatCode>#,##0.0</c:formatCode>
                <c:ptCount val="10"/>
                <c:pt idx="0">
                  <c:v>2426.0445</c:v>
                </c:pt>
                <c:pt idx="1">
                  <c:v>2191.2660000000001</c:v>
                </c:pt>
                <c:pt idx="2">
                  <c:v>2426.0445</c:v>
                </c:pt>
                <c:pt idx="3">
                  <c:v>2347.7850000000003</c:v>
                </c:pt>
                <c:pt idx="4">
                  <c:v>2426.0445</c:v>
                </c:pt>
                <c:pt idx="5">
                  <c:v>2347.7850000000003</c:v>
                </c:pt>
                <c:pt idx="6">
                  <c:v>3731.3181000000004</c:v>
                </c:pt>
                <c:pt idx="7">
                  <c:v>3731.3181000000004</c:v>
                </c:pt>
                <c:pt idx="8">
                  <c:v>3610.953</c:v>
                </c:pt>
                <c:pt idx="9">
                  <c:v>2426.0445</c:v>
                </c:pt>
              </c:numCache>
            </c:numRef>
          </c:val>
        </c:ser>
        <c:marker val="1"/>
        <c:axId val="153942272"/>
        <c:axId val="154411008"/>
      </c:lineChart>
      <c:catAx>
        <c:axId val="153942272"/>
        <c:scaling>
          <c:orientation val="minMax"/>
        </c:scaling>
        <c:axPos val="b"/>
        <c:tickLblPos val="nextTo"/>
        <c:crossAx val="154411008"/>
        <c:crosses val="autoZero"/>
        <c:auto val="1"/>
        <c:lblAlgn val="ctr"/>
        <c:lblOffset val="100"/>
      </c:catAx>
      <c:valAx>
        <c:axId val="154411008"/>
        <c:scaling>
          <c:orientation val="minMax"/>
          <c:max val="25000"/>
        </c:scaling>
        <c:axPos val="l"/>
        <c:majorGridlines/>
        <c:numFmt formatCode="#,##0.0" sourceLinked="1"/>
        <c:tickLblPos val="nextTo"/>
        <c:crossAx val="153942272"/>
        <c:crosses val="autoZero"/>
        <c:crossBetween val="between"/>
        <c:majorUnit val="2500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</xdr:row>
      <xdr:rowOff>161924</xdr:rowOff>
    </xdr:from>
    <xdr:to>
      <xdr:col>17</xdr:col>
      <xdr:colOff>104775</xdr:colOff>
      <xdr:row>23</xdr:row>
      <xdr:rowOff>180975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20</xdr:row>
      <xdr:rowOff>66674</xdr:rowOff>
    </xdr:from>
    <xdr:to>
      <xdr:col>10</xdr:col>
      <xdr:colOff>95250</xdr:colOff>
      <xdr:row>36</xdr:row>
      <xdr:rowOff>152399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44" sqref="B44"/>
    </sheetView>
  </sheetViews>
  <sheetFormatPr baseColWidth="10" defaultRowHeight="15"/>
  <cols>
    <col min="1" max="1" width="10.28515625" bestFit="1" customWidth="1"/>
    <col min="2" max="2" width="10.7109375" bestFit="1" customWidth="1"/>
    <col min="3" max="3" width="11.7109375" bestFit="1" customWidth="1"/>
    <col min="4" max="4" width="10.7109375" bestFit="1" customWidth="1"/>
    <col min="5" max="5" width="9.28515625" bestFit="1" customWidth="1"/>
    <col min="6" max="6" width="9.7109375" bestFit="1" customWidth="1"/>
    <col min="7" max="7" width="10" bestFit="1" customWidth="1"/>
    <col min="8" max="8" width="9.5703125" bestFit="1" customWidth="1"/>
    <col min="9" max="10" width="9.28515625" bestFit="1" customWidth="1"/>
  </cols>
  <sheetData>
    <row r="1" spans="1:10">
      <c r="B1" s="1" t="s">
        <v>0</v>
      </c>
      <c r="C1" s="2" t="s">
        <v>1</v>
      </c>
      <c r="D1" s="2" t="s">
        <v>1</v>
      </c>
      <c r="E1" s="2" t="s">
        <v>4</v>
      </c>
      <c r="F1" s="2" t="s">
        <v>6</v>
      </c>
      <c r="G1" s="2" t="s">
        <v>7</v>
      </c>
      <c r="H1" s="2" t="s">
        <v>7</v>
      </c>
      <c r="I1" s="2" t="s">
        <v>7</v>
      </c>
      <c r="J1" s="3" t="s">
        <v>7</v>
      </c>
    </row>
    <row r="2" spans="1:10">
      <c r="B2" s="4" t="s">
        <v>16</v>
      </c>
      <c r="C2" s="5" t="s">
        <v>2</v>
      </c>
      <c r="D2" s="5" t="s">
        <v>3</v>
      </c>
      <c r="E2" s="5" t="s">
        <v>5</v>
      </c>
      <c r="F2" s="5" t="s">
        <v>9</v>
      </c>
      <c r="G2" s="5" t="s">
        <v>8</v>
      </c>
      <c r="H2" s="5" t="s">
        <v>8</v>
      </c>
      <c r="I2" s="5" t="s">
        <v>10</v>
      </c>
      <c r="J2" s="6" t="s">
        <v>10</v>
      </c>
    </row>
    <row r="3" spans="1:10">
      <c r="B3" s="4"/>
      <c r="C3" s="5" t="s">
        <v>14</v>
      </c>
      <c r="D3" s="5" t="s">
        <v>14</v>
      </c>
      <c r="E3" s="5" t="s">
        <v>15</v>
      </c>
      <c r="F3" s="5" t="s">
        <v>13</v>
      </c>
      <c r="G3" s="7" t="s">
        <v>12</v>
      </c>
      <c r="H3" s="5" t="s">
        <v>11</v>
      </c>
      <c r="I3" s="5" t="s">
        <v>33</v>
      </c>
      <c r="J3" s="6" t="s">
        <v>32</v>
      </c>
    </row>
    <row r="4" spans="1:10" ht="7.5" customHeight="1">
      <c r="B4" s="8"/>
      <c r="C4" s="10"/>
      <c r="D4" s="9"/>
      <c r="E4" s="10"/>
      <c r="F4" s="10"/>
      <c r="G4" s="9"/>
      <c r="H4" s="9"/>
      <c r="I4" s="10"/>
      <c r="J4" s="11"/>
    </row>
    <row r="5" spans="1:10">
      <c r="A5" s="12" t="s">
        <v>17</v>
      </c>
      <c r="B5" s="23">
        <v>206823.91304347824</v>
      </c>
      <c r="C5" s="17">
        <f>(144.7*18*31)+(77.4*6*31)</f>
        <v>95139</v>
      </c>
      <c r="D5" s="17">
        <f>C5</f>
        <v>95139</v>
      </c>
      <c r="E5" s="19">
        <f>C5/B5</f>
        <v>0.46</v>
      </c>
      <c r="F5" s="17">
        <f>C5*0.17</f>
        <v>16173.630000000001</v>
      </c>
      <c r="G5" s="17">
        <f>(C5*7.5)/100</f>
        <v>7135.4250000000002</v>
      </c>
      <c r="H5" s="17">
        <f>C5*10/100</f>
        <v>9513.9</v>
      </c>
      <c r="I5" s="17">
        <f>F5*12/100</f>
        <v>1940.8355999999999</v>
      </c>
      <c r="J5" s="25">
        <f>F5*15/100</f>
        <v>2426.0445</v>
      </c>
    </row>
    <row r="6" spans="1:10">
      <c r="A6" s="13" t="s">
        <v>18</v>
      </c>
      <c r="B6" s="24">
        <v>179025</v>
      </c>
      <c r="C6" s="18">
        <f>(144.7*18*28)+(77.4*6*28)</f>
        <v>85932</v>
      </c>
      <c r="D6" s="18">
        <f>D5+C6</f>
        <v>181071</v>
      </c>
      <c r="E6" s="20">
        <f t="shared" ref="E6:E14" si="0">C6/B6</f>
        <v>0.48</v>
      </c>
      <c r="F6" s="18">
        <f t="shared" ref="F6:F14" si="1">C6*0.17</f>
        <v>14608.44</v>
      </c>
      <c r="G6" s="18">
        <f t="shared" ref="G6:G14" si="2">(C6*7.5)/100</f>
        <v>6444.9</v>
      </c>
      <c r="H6" s="18">
        <f t="shared" ref="H6:H14" si="3">C6*10/100</f>
        <v>8593.2000000000007</v>
      </c>
      <c r="I6" s="18">
        <f t="shared" ref="I6:I14" si="4">F6*12/100</f>
        <v>1753.0128</v>
      </c>
      <c r="J6" s="26">
        <f t="shared" ref="J6:J14" si="5">F6*15/100</f>
        <v>2191.2660000000001</v>
      </c>
    </row>
    <row r="7" spans="1:10">
      <c r="A7" s="13" t="s">
        <v>19</v>
      </c>
      <c r="B7" s="24">
        <v>202423.40425531915</v>
      </c>
      <c r="C7" s="18">
        <f>(144.7*18*31)+(77.4*6*31)</f>
        <v>95139</v>
      </c>
      <c r="D7" s="18">
        <f>D6+C7</f>
        <v>276210</v>
      </c>
      <c r="E7" s="20">
        <f t="shared" si="0"/>
        <v>0.47</v>
      </c>
      <c r="F7" s="18">
        <f t="shared" si="1"/>
        <v>16173.630000000001</v>
      </c>
      <c r="G7" s="18">
        <f t="shared" si="2"/>
        <v>7135.4250000000002</v>
      </c>
      <c r="H7" s="18">
        <f t="shared" si="3"/>
        <v>9513.9</v>
      </c>
      <c r="I7" s="18">
        <f t="shared" si="4"/>
        <v>1940.8355999999999</v>
      </c>
      <c r="J7" s="26">
        <f t="shared" si="5"/>
        <v>2426.0445</v>
      </c>
    </row>
    <row r="8" spans="1:10">
      <c r="A8" s="13" t="s">
        <v>20</v>
      </c>
      <c r="B8" s="24">
        <v>200152.17391304346</v>
      </c>
      <c r="C8" s="18">
        <f>(144.7*18*30)+(77.4*6*30)</f>
        <v>92070</v>
      </c>
      <c r="D8" s="18">
        <f t="shared" ref="D8:D14" si="6">D7+C8</f>
        <v>368280</v>
      </c>
      <c r="E8" s="20">
        <f t="shared" si="0"/>
        <v>0.46</v>
      </c>
      <c r="F8" s="18">
        <f t="shared" si="1"/>
        <v>15651.900000000001</v>
      </c>
      <c r="G8" s="18">
        <f t="shared" si="2"/>
        <v>6905.25</v>
      </c>
      <c r="H8" s="18">
        <f t="shared" si="3"/>
        <v>9207</v>
      </c>
      <c r="I8" s="18">
        <f t="shared" si="4"/>
        <v>1878.2280000000001</v>
      </c>
      <c r="J8" s="26">
        <f t="shared" si="5"/>
        <v>2347.7850000000003</v>
      </c>
    </row>
    <row r="9" spans="1:10">
      <c r="A9" s="13" t="s">
        <v>21</v>
      </c>
      <c r="B9" s="24">
        <v>202423.40425531915</v>
      </c>
      <c r="C9" s="18">
        <f t="shared" ref="C9" si="7">(144.7*18*31)+(77.4*6*31)</f>
        <v>95139</v>
      </c>
      <c r="D9" s="18">
        <f t="shared" si="6"/>
        <v>463419</v>
      </c>
      <c r="E9" s="20">
        <f t="shared" si="0"/>
        <v>0.47</v>
      </c>
      <c r="F9" s="18">
        <f t="shared" si="1"/>
        <v>16173.630000000001</v>
      </c>
      <c r="G9" s="18">
        <f t="shared" si="2"/>
        <v>7135.4250000000002</v>
      </c>
      <c r="H9" s="18">
        <f t="shared" si="3"/>
        <v>9513.9</v>
      </c>
      <c r="I9" s="18">
        <f t="shared" si="4"/>
        <v>1940.8355999999999</v>
      </c>
      <c r="J9" s="26">
        <f t="shared" si="5"/>
        <v>2426.0445</v>
      </c>
    </row>
    <row r="10" spans="1:10">
      <c r="A10" s="13" t="s">
        <v>22</v>
      </c>
      <c r="B10" s="24">
        <v>200152.17391304346</v>
      </c>
      <c r="C10" s="18">
        <f>(144.7*18*30)+(77.4*6*30)</f>
        <v>92070</v>
      </c>
      <c r="D10" s="18">
        <f t="shared" si="6"/>
        <v>555489</v>
      </c>
      <c r="E10" s="20">
        <f t="shared" si="0"/>
        <v>0.46</v>
      </c>
      <c r="F10" s="18">
        <f t="shared" si="1"/>
        <v>15651.900000000001</v>
      </c>
      <c r="G10" s="18">
        <f t="shared" si="2"/>
        <v>6905.25</v>
      </c>
      <c r="H10" s="18">
        <f t="shared" si="3"/>
        <v>9207</v>
      </c>
      <c r="I10" s="18">
        <f t="shared" si="4"/>
        <v>1878.2280000000001</v>
      </c>
      <c r="J10" s="26">
        <f t="shared" si="5"/>
        <v>2347.7850000000003</v>
      </c>
    </row>
    <row r="11" spans="1:10">
      <c r="A11" s="13" t="s">
        <v>23</v>
      </c>
      <c r="B11" s="24">
        <v>304846.25000000006</v>
      </c>
      <c r="C11" s="18">
        <f>(144.7*6*31)+(107*18*2*31)</f>
        <v>146326.20000000001</v>
      </c>
      <c r="D11" s="18">
        <f t="shared" si="6"/>
        <v>701815.2</v>
      </c>
      <c r="E11" s="20">
        <f t="shared" si="0"/>
        <v>0.47999999999999993</v>
      </c>
      <c r="F11" s="18">
        <f t="shared" si="1"/>
        <v>24875.454000000005</v>
      </c>
      <c r="G11" s="18">
        <f t="shared" si="2"/>
        <v>10974.465</v>
      </c>
      <c r="H11" s="18">
        <f t="shared" si="3"/>
        <v>14632.62</v>
      </c>
      <c r="I11" s="18">
        <f t="shared" si="4"/>
        <v>2985.0544800000007</v>
      </c>
      <c r="J11" s="26">
        <f t="shared" si="5"/>
        <v>3731.3181000000004</v>
      </c>
    </row>
    <row r="12" spans="1:10">
      <c r="A12" s="13" t="s">
        <v>24</v>
      </c>
      <c r="B12" s="24">
        <v>318100.4347826087</v>
      </c>
      <c r="C12" s="18">
        <f t="shared" ref="C12" si="8">(144.7*6*31)+(107*18*2*31)</f>
        <v>146326.20000000001</v>
      </c>
      <c r="D12" s="18">
        <f t="shared" si="6"/>
        <v>848141.39999999991</v>
      </c>
      <c r="E12" s="20">
        <f t="shared" si="0"/>
        <v>0.46</v>
      </c>
      <c r="F12" s="18">
        <f t="shared" si="1"/>
        <v>24875.454000000005</v>
      </c>
      <c r="G12" s="18">
        <f t="shared" si="2"/>
        <v>10974.465</v>
      </c>
      <c r="H12" s="18">
        <f t="shared" si="3"/>
        <v>14632.62</v>
      </c>
      <c r="I12" s="18">
        <f t="shared" si="4"/>
        <v>2985.0544800000007</v>
      </c>
      <c r="J12" s="26">
        <f t="shared" si="5"/>
        <v>3731.3181000000004</v>
      </c>
    </row>
    <row r="13" spans="1:10">
      <c r="A13" s="13" t="s">
        <v>25</v>
      </c>
      <c r="B13" s="24">
        <v>314680</v>
      </c>
      <c r="C13" s="18">
        <f>(144.7*6*30)+(107*18*2*30)</f>
        <v>141606</v>
      </c>
      <c r="D13" s="18">
        <f t="shared" si="6"/>
        <v>989747.39999999991</v>
      </c>
      <c r="E13" s="20">
        <f t="shared" si="0"/>
        <v>0.45</v>
      </c>
      <c r="F13" s="18">
        <f t="shared" si="1"/>
        <v>24073.02</v>
      </c>
      <c r="G13" s="18">
        <f t="shared" si="2"/>
        <v>10620.45</v>
      </c>
      <c r="H13" s="18">
        <f t="shared" si="3"/>
        <v>14160.6</v>
      </c>
      <c r="I13" s="18">
        <f t="shared" si="4"/>
        <v>2888.7624000000001</v>
      </c>
      <c r="J13" s="26">
        <f t="shared" si="5"/>
        <v>3610.953</v>
      </c>
    </row>
    <row r="14" spans="1:10">
      <c r="A14" s="13" t="s">
        <v>26</v>
      </c>
      <c r="B14" s="24">
        <v>216225</v>
      </c>
      <c r="C14" s="18">
        <f t="shared" ref="C14" si="9">(144.7*18*31)+(77.4*6*31)</f>
        <v>95139</v>
      </c>
      <c r="D14" s="18">
        <f t="shared" si="6"/>
        <v>1084886.3999999999</v>
      </c>
      <c r="E14" s="22">
        <f t="shared" si="0"/>
        <v>0.44</v>
      </c>
      <c r="F14" s="35">
        <f t="shared" si="1"/>
        <v>16173.630000000001</v>
      </c>
      <c r="G14" s="18">
        <f t="shared" si="2"/>
        <v>7135.4250000000002</v>
      </c>
      <c r="H14" s="18">
        <f t="shared" si="3"/>
        <v>9513.9</v>
      </c>
      <c r="I14" s="18">
        <f t="shared" si="4"/>
        <v>1940.8355999999999</v>
      </c>
      <c r="J14" s="26">
        <f t="shared" si="5"/>
        <v>2426.0445</v>
      </c>
    </row>
    <row r="15" spans="1:10">
      <c r="A15" s="14" t="s">
        <v>27</v>
      </c>
      <c r="B15" s="45">
        <f>AVERAGE(B5:B14)</f>
        <v>234485.17541628121</v>
      </c>
      <c r="C15" s="48">
        <f>AVERAGE(C5:C14)</f>
        <v>108488.63999999998</v>
      </c>
      <c r="D15" s="41" t="s">
        <v>31</v>
      </c>
      <c r="E15" s="43">
        <f t="shared" ref="E15:J15" si="10">AVERAGE(E5:E14)</f>
        <v>0.46299999999999997</v>
      </c>
      <c r="F15" s="40">
        <f t="shared" si="10"/>
        <v>18443.068800000001</v>
      </c>
      <c r="G15" s="36">
        <f t="shared" si="10"/>
        <v>8136.6479999999992</v>
      </c>
      <c r="H15" s="36">
        <f t="shared" si="10"/>
        <v>10848.864</v>
      </c>
      <c r="I15" s="36">
        <f t="shared" si="10"/>
        <v>2213.1682559999999</v>
      </c>
      <c r="J15" s="38">
        <f t="shared" si="10"/>
        <v>2766.4603200000001</v>
      </c>
    </row>
    <row r="16" spans="1:10">
      <c r="A16" s="15" t="s">
        <v>28</v>
      </c>
      <c r="B16" s="46"/>
      <c r="C16" s="44"/>
      <c r="D16" s="42"/>
      <c r="E16" s="44"/>
      <c r="F16" s="37"/>
      <c r="G16" s="37"/>
      <c r="H16" s="37"/>
      <c r="I16" s="37"/>
      <c r="J16" s="39"/>
    </row>
    <row r="17" spans="1:10">
      <c r="A17" s="16" t="s">
        <v>29</v>
      </c>
      <c r="B17" s="45">
        <f>SUM(B5:B14)</f>
        <v>2344851.7541628121</v>
      </c>
      <c r="C17" s="48">
        <f>SUM(C5:C14)</f>
        <v>1084886.3999999999</v>
      </c>
      <c r="D17" s="41" t="s">
        <v>31</v>
      </c>
      <c r="E17" s="41" t="s">
        <v>31</v>
      </c>
      <c r="F17" s="36">
        <f t="shared" ref="F17" si="11">SUM(F5:F14)</f>
        <v>184430.68799999999</v>
      </c>
      <c r="G17" s="36">
        <f t="shared" ref="G17:H17" si="12">SUM(G5:G14)</f>
        <v>81366.48</v>
      </c>
      <c r="H17" s="36">
        <f t="shared" si="12"/>
        <v>108488.64</v>
      </c>
      <c r="I17" s="36">
        <f t="shared" ref="I17:J17" si="13">SUM(I5:I14)</f>
        <v>22131.682559999997</v>
      </c>
      <c r="J17" s="38">
        <f t="shared" si="13"/>
        <v>27664.603200000001</v>
      </c>
    </row>
    <row r="18" spans="1:10">
      <c r="A18" s="15" t="s">
        <v>30</v>
      </c>
      <c r="B18" s="47"/>
      <c r="C18" s="44"/>
      <c r="D18" s="42"/>
      <c r="E18" s="42"/>
      <c r="F18" s="37"/>
      <c r="G18" s="37"/>
      <c r="H18" s="37"/>
      <c r="I18" s="37"/>
      <c r="J18" s="39"/>
    </row>
    <row r="22" spans="1:10">
      <c r="D22" s="21"/>
    </row>
  </sheetData>
  <mergeCells count="18">
    <mergeCell ref="B15:B16"/>
    <mergeCell ref="B17:B18"/>
    <mergeCell ref="C15:C16"/>
    <mergeCell ref="C17:C18"/>
    <mergeCell ref="D15:D16"/>
    <mergeCell ref="D17:D18"/>
    <mergeCell ref="E17:E18"/>
    <mergeCell ref="F17:F18"/>
    <mergeCell ref="G15:G16"/>
    <mergeCell ref="G17:G18"/>
    <mergeCell ref="H15:H16"/>
    <mergeCell ref="H17:H18"/>
    <mergeCell ref="E15:E16"/>
    <mergeCell ref="I15:I16"/>
    <mergeCell ref="I17:I18"/>
    <mergeCell ref="J15:J16"/>
    <mergeCell ref="J17:J18"/>
    <mergeCell ref="F15:F16"/>
  </mergeCells>
  <pageMargins left="0.7" right="0.7" top="0.75" bottom="0.75" header="0.3" footer="0.3"/>
  <pageSetup paperSize="9" orientation="portrait" r:id="rId1"/>
  <ignoredErrors>
    <ignoredError sqref="C6 C8:C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G16" sqref="G16"/>
    </sheetView>
  </sheetViews>
  <sheetFormatPr baseColWidth="10" defaultRowHeight="15"/>
  <cols>
    <col min="1" max="1" width="25.42578125" bestFit="1" customWidth="1"/>
    <col min="2" max="2" width="22.85546875" bestFit="1" customWidth="1"/>
  </cols>
  <sheetData>
    <row r="1" spans="1:8" ht="15.75" thickBot="1"/>
    <row r="2" spans="1:8">
      <c r="A2" s="32" t="s">
        <v>34</v>
      </c>
      <c r="B2" s="28">
        <v>24000</v>
      </c>
    </row>
    <row r="3" spans="1:8">
      <c r="A3" s="33" t="s">
        <v>35</v>
      </c>
      <c r="B3" s="29">
        <v>1868</v>
      </c>
    </row>
    <row r="4" spans="1:8">
      <c r="A4" s="33" t="s">
        <v>36</v>
      </c>
      <c r="B4" s="30" t="s">
        <v>40</v>
      </c>
    </row>
    <row r="5" spans="1:8">
      <c r="A5" s="33" t="s">
        <v>37</v>
      </c>
      <c r="B5" s="29">
        <v>6926</v>
      </c>
    </row>
    <row r="6" spans="1:8">
      <c r="A6" s="33" t="s">
        <v>38</v>
      </c>
      <c r="B6" s="29">
        <v>41659</v>
      </c>
    </row>
    <row r="7" spans="1:8" ht="15.75" thickBot="1">
      <c r="A7" s="34" t="s">
        <v>39</v>
      </c>
      <c r="B7" s="31" t="s">
        <v>41</v>
      </c>
    </row>
    <row r="12" spans="1:8" ht="15.75">
      <c r="H12" s="27"/>
    </row>
    <row r="13" spans="1:8" ht="15.75">
      <c r="H13" s="27"/>
    </row>
    <row r="14" spans="1:8" ht="15.75">
      <c r="H14" s="27"/>
    </row>
    <row r="15" spans="1:8" ht="15.75">
      <c r="H15" s="27"/>
    </row>
    <row r="16" spans="1:8" ht="15.75">
      <c r="H16" s="27"/>
    </row>
    <row r="17" spans="8:8" ht="15.75">
      <c r="H17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Estimacion sistema control</vt:lpstr>
      <vt:lpstr>Hoja2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</dc:creator>
  <cp:lastModifiedBy>adrian</cp:lastModifiedBy>
  <dcterms:created xsi:type="dcterms:W3CDTF">2013-05-30T09:22:54Z</dcterms:created>
  <dcterms:modified xsi:type="dcterms:W3CDTF">2013-08-06T16:41:08Z</dcterms:modified>
</cp:coreProperties>
</file>